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ayan.Chaparro\Downloads\"/>
    </mc:Choice>
  </mc:AlternateContent>
  <xr:revisionPtr revIDLastSave="0" documentId="13_ncr:1_{9C592A3F-6A05-4CA1-9B94-A6C9627B89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otizador" sheetId="6" r:id="rId1"/>
    <sheet name="TASAS" sheetId="2" state="hidden" r:id="rId2"/>
  </sheets>
  <externalReferences>
    <externalReference r:id="rId3"/>
  </externalReferences>
  <definedNames>
    <definedName name="_xlnm.Print_Area" localSheetId="0">Cotizador!$A$4:$I$54</definedName>
    <definedName name="FACTORCINCO">[1]FACTORES!$D$12</definedName>
    <definedName name="FACTORDIEZ">[1]FACTORES!$B$17</definedName>
    <definedName name="FACTOROCHO">[1]FACTORES!$B$15</definedName>
    <definedName name="FACTORSEIS">[1]FACTORES!$B$13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2" l="1"/>
  <c r="L2" i="2" s="1"/>
  <c r="K4" i="2"/>
  <c r="L4" i="2" s="1"/>
  <c r="K3" i="2"/>
  <c r="L3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M4" i="2" s="1"/>
  <c r="F8" i="2"/>
  <c r="G8" i="2" s="1"/>
  <c r="M3" i="2" s="1"/>
  <c r="F7" i="2"/>
  <c r="G7" i="2" s="1"/>
  <c r="F6" i="2"/>
  <c r="C6" i="2"/>
  <c r="F21" i="6"/>
  <c r="M2" i="2" l="1"/>
  <c r="E26" i="6"/>
  <c r="F26" i="6" s="1"/>
  <c r="E27" i="6"/>
  <c r="E25" i="6"/>
  <c r="F25" i="6" s="1"/>
  <c r="N2" i="2"/>
  <c r="N3" i="2"/>
  <c r="N4" i="2"/>
  <c r="H5" i="6"/>
  <c r="F27" i="6" l="1"/>
  <c r="B15" i="2"/>
  <c r="E15" i="2" s="1"/>
  <c r="E33" i="6" s="1"/>
  <c r="C17" i="2"/>
  <c r="B17" i="2"/>
  <c r="E17" i="2" s="1"/>
  <c r="F33" i="6" l="1"/>
  <c r="C16" i="2"/>
  <c r="C7" i="2"/>
  <c r="C8" i="2"/>
  <c r="C9" i="2"/>
  <c r="C10" i="2"/>
  <c r="D10" i="2" s="1"/>
  <c r="C11" i="2"/>
  <c r="D11" i="2" s="1"/>
  <c r="C12" i="2"/>
  <c r="D12" i="2" s="1"/>
  <c r="C13" i="2"/>
  <c r="D13" i="2" s="1"/>
  <c r="C14" i="2"/>
  <c r="D14" i="2" s="1"/>
  <c r="C15" i="2"/>
  <c r="D15" i="2" s="1"/>
  <c r="B7" i="2"/>
  <c r="E7" i="2" s="1"/>
  <c r="B8" i="2"/>
  <c r="E8" i="2" s="1"/>
  <c r="B9" i="2"/>
  <c r="E9" i="2" s="1"/>
  <c r="B10" i="2"/>
  <c r="E10" i="2" s="1"/>
  <c r="E28" i="6" s="1"/>
  <c r="F28" i="6" s="1"/>
  <c r="B11" i="2"/>
  <c r="E11" i="2" s="1"/>
  <c r="E29" i="6" s="1"/>
  <c r="F29" i="6" s="1"/>
  <c r="B12" i="2"/>
  <c r="E12" i="2" s="1"/>
  <c r="E30" i="6" s="1"/>
  <c r="B13" i="2"/>
  <c r="B14" i="2"/>
  <c r="B16" i="2"/>
  <c r="E16" i="2" s="1"/>
  <c r="B6" i="2"/>
  <c r="F30" i="6" l="1"/>
  <c r="E14" i="2"/>
  <c r="E32" i="6" s="1"/>
  <c r="E13" i="2"/>
  <c r="E31" i="6" s="1"/>
  <c r="F31" i="6" l="1"/>
  <c r="F32" i="6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<sst xmlns="http://schemas.openxmlformats.org/spreadsheetml/2006/main" count="68" uniqueCount="52">
  <si>
    <t>COTIZADOR PARA LA FINANCIACIÓN DE SU PÓLIZA</t>
  </si>
  <si>
    <t>Apreciado Cliente :</t>
  </si>
  <si>
    <r>
      <rPr>
        <sz val="14"/>
        <color rgb="FF6E6E6E"/>
        <rFont val="Arial"/>
        <family val="2"/>
      </rPr>
      <t xml:space="preserve">Antes de </t>
    </r>
    <r>
      <rPr>
        <b/>
        <i/>
        <u/>
        <sz val="14"/>
        <color rgb="FF6E6E6E"/>
        <rFont val="Arial"/>
        <family val="2"/>
      </rPr>
      <t>pagar</t>
    </r>
    <r>
      <rPr>
        <sz val="14"/>
        <color rgb="FF6E6E6E"/>
        <rFont val="Arial"/>
        <family val="2"/>
      </rPr>
      <t xml:space="preserve"> sus pólizas de </t>
    </r>
    <r>
      <rPr>
        <b/>
        <i/>
        <u/>
        <sz val="14"/>
        <color rgb="FF6E6E6E"/>
        <rFont val="Arial"/>
        <family val="2"/>
      </rPr>
      <t>seguros</t>
    </r>
    <r>
      <rPr>
        <sz val="14"/>
        <color rgb="FF6E6E6E"/>
        <rFont val="Arial"/>
        <family val="2"/>
      </rPr>
      <t xml:space="preserve">  pregunte por  las diferentes alternativas de financiación, de acuerdo a sus necesidades:</t>
    </r>
  </si>
  <si>
    <t>PRODUCTO</t>
  </si>
  <si>
    <t>AUTOS</t>
  </si>
  <si>
    <t xml:space="preserve">VALOR POLIZA </t>
  </si>
  <si>
    <t>INICIO DE VIGENCIA</t>
  </si>
  <si>
    <t>DIAS DE VIGENCIA</t>
  </si>
  <si>
    <t xml:space="preserve">Opción de Financiación </t>
  </si>
  <si>
    <t>Valor Cuota</t>
  </si>
  <si>
    <t>TASA MV
(Incluido IVA)</t>
  </si>
  <si>
    <t>No. de Días para legalización de la financiación según fecha de inicio de vigencia de la póliza</t>
  </si>
  <si>
    <t xml:space="preserve">2 Cuotas iguales                             </t>
  </si>
  <si>
    <t>Hasta 25 días  calendario</t>
  </si>
  <si>
    <t xml:space="preserve">3 Cuotas iguales                             </t>
  </si>
  <si>
    <t xml:space="preserve">4  Cuotas iguales                             </t>
  </si>
  <si>
    <t xml:space="preserve">5 Cuotas iguales                             </t>
  </si>
  <si>
    <t xml:space="preserve">6 Cuotas iguales                             </t>
  </si>
  <si>
    <t xml:space="preserve">7 Cuotas iguales                             </t>
  </si>
  <si>
    <t xml:space="preserve">8 Cuotas iguales                             </t>
  </si>
  <si>
    <t xml:space="preserve">9 Cuotas iguales                             </t>
  </si>
  <si>
    <t xml:space="preserve">10 Cuotas iguales                             </t>
  </si>
  <si>
    <t>Ramos Financiables (Autos, Motos y Generales) Pólizas revocables con vigencia obligatoria de un año.
Monto mínimo a financiar $350.000.
Monto Máximo a finaciar $170.000.000</t>
  </si>
  <si>
    <r>
      <t>Elaborado por : GERENCIA</t>
    </r>
    <r>
      <rPr>
        <sz val="7"/>
        <color rgb="FF006729"/>
        <rFont val="Arial Rounded MT Bold"/>
        <family val="2"/>
      </rPr>
      <t xml:space="preserve"> DE OPERACIONES FINANCIERAS (Bogotá D.C) Abril 1 - 2026</t>
    </r>
  </si>
  <si>
    <t>La PRIMERA CUOTA de financiación se puede recaudar por:
  - PSE A TRAVES DE LA OFICINA VIRTUAL
- Convenio 20196  de Bancolombia y Corresponsales Bancarios</t>
  </si>
  <si>
    <t>DEBE TENER EN CUENTA:</t>
  </si>
  <si>
    <t>Una vez decida financiar, las solicitudes de cotización o expedición de financiación, quedarán disponibles en el aplicativo PSE. Para ello, el cliente debe ingresar a la página web:</t>
  </si>
  <si>
    <t>https://www.abcpagos.com/hdi/</t>
  </si>
  <si>
    <t xml:space="preserve">Por favor realiza los siguientes pasos:
1. En el módulo de Solicitar Financiación, selecciona el número de cuotas, ingresa tu correo electrónico y número de celular luego acepta términos y condiciones.  
</t>
  </si>
  <si>
    <t>2. En el módulo de Realiza el pago de tus cuotas ingresa tu número de documento, escoge la referencia de financiación y realiza el pago a través de PSE</t>
  </si>
  <si>
    <t xml:space="preserve">Esto podrás realizarlo en línea desde el momento de emisión de la póliza y a más tardar el día 25 de vigencia de la misma. </t>
  </si>
  <si>
    <t xml:space="preserve">Recuerda que ahora únicamente tus solicitudes de financiaciones deben ser tramitados a través del link relacionado </t>
  </si>
  <si>
    <t>La presente cotización está sujeta al cumplimiento de las políticas de Financiación de primas de HDI SEGUROS COLOMBIA S.A. y HDI COMPAÑÍA DE INVERSIONES Y SERVICIOS S.A.S.  y a la veracidad de la información aquí suministrada.</t>
  </si>
  <si>
    <t>Este documento no supone asunción de riesgo alguno por parte de HDI SEGUROS COLOMBIA S.A. y HDI COMPAÑÍA DE INVERSIONES Y SERVICIOS S.A.S. y por lo tanto no genera ningún tipo de responsabilidad en cabeza de dichas compañías.</t>
  </si>
  <si>
    <t>TASA PLENA</t>
  </si>
  <si>
    <t>TASA PREFERENCIAL</t>
  </si>
  <si>
    <t>CI SIN TASA</t>
  </si>
  <si>
    <t>VR FINANCIADO</t>
  </si>
  <si>
    <t>VR CUOTA</t>
  </si>
  <si>
    <t>TASA</t>
  </si>
  <si>
    <t>Tasa mensual con IVA</t>
  </si>
  <si>
    <t>DOS IGUALES</t>
  </si>
  <si>
    <t>TRES IGUALS</t>
  </si>
  <si>
    <t>CUOTAS IGUALES</t>
  </si>
  <si>
    <t>CUATRO IGUALES</t>
  </si>
  <si>
    <t>No. CUOTAS</t>
  </si>
  <si>
    <t>FACTOR</t>
  </si>
  <si>
    <t>MOTOS</t>
  </si>
  <si>
    <t>TAXIS</t>
  </si>
  <si>
    <t>PESADOS</t>
  </si>
  <si>
    <t>GENERALES</t>
  </si>
  <si>
    <r>
      <rPr>
        <b/>
        <sz val="10"/>
        <color theme="0"/>
        <rFont val="Arial"/>
        <family val="2"/>
      </rPr>
      <t>Canales de Atención Financiación:
www.hdiseguros.com.co/zona-de-cliente/contactanos</t>
    </r>
    <r>
      <rPr>
        <b/>
        <i/>
        <sz val="8"/>
        <color theme="0"/>
        <rFont val="Arial"/>
        <family val="2"/>
      </rPr>
      <t xml:space="preserve">
</t>
    </r>
    <r>
      <rPr>
        <sz val="8"/>
        <color theme="0"/>
        <rFont val="Arial"/>
        <family val="2"/>
      </rPr>
      <t>Whatsapp:                                316 4821802 - opción póliza financiada
Desde Bogotá:                          601 3077050
Desde cualquier operador        #224</t>
    </r>
    <r>
      <rPr>
        <b/>
        <sz val="8"/>
        <color theme="0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</si>
</sst>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&quot;$&quot;\ #,##0"/>
    <numFmt numFmtId="165" formatCode="0.000000%"/>
    <numFmt numFmtId="166" formatCode="#,##0.000000"/>
    <numFmt numFmtId="167" formatCode="0.0%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8"/>
      <name val="Arial"/>
      <family val="2"/>
    </font>
    <font>
      <b/>
      <sz val="8"/>
      <color indexed="62"/>
      <name val="Arial"/>
      <family val="2"/>
    </font>
    <font>
      <sz val="8"/>
      <color indexed="62"/>
      <name val="Arial"/>
      <family val="2"/>
    </font>
    <font>
      <b/>
      <sz val="11"/>
      <color indexed="18"/>
      <name val="Arial"/>
      <family val="2"/>
    </font>
    <font>
      <sz val="10"/>
      <name val="Verdana"/>
      <family val="2"/>
    </font>
    <font>
      <b/>
      <sz val="10"/>
      <name val="Comic Sans MS"/>
      <family val="4"/>
    </font>
    <font>
      <sz val="10"/>
      <name val="Comic Sans MS"/>
      <family val="4"/>
    </font>
    <font>
      <i/>
      <sz val="18"/>
      <name val="Calibri"/>
      <family val="2"/>
    </font>
    <font>
      <i/>
      <sz val="16"/>
      <name val="Calibri"/>
      <family val="2"/>
    </font>
    <font>
      <b/>
      <sz val="7"/>
      <color indexed="62"/>
      <name val="Arial Rounded MT Bold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3"/>
      <name val="Calibri"/>
      <family val="2"/>
    </font>
    <font>
      <sz val="15"/>
      <color theme="3"/>
      <name val="Calibri"/>
      <family val="2"/>
    </font>
    <font>
      <b/>
      <sz val="10"/>
      <color rgb="FF00B050"/>
      <name val="Calibri"/>
      <family val="2"/>
    </font>
    <font>
      <b/>
      <sz val="8"/>
      <color rgb="FF00B050"/>
      <name val="Arial"/>
      <family val="2"/>
    </font>
    <font>
      <b/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3" tint="-0.249977111117893"/>
      <name val="Arial"/>
      <family val="2"/>
    </font>
    <font>
      <b/>
      <sz val="8"/>
      <color theme="0"/>
      <name val="Arial"/>
      <family val="2"/>
    </font>
    <font>
      <b/>
      <i/>
      <sz val="8"/>
      <color theme="0"/>
      <name val="Arial"/>
      <family val="2"/>
    </font>
    <font>
      <sz val="8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92D050"/>
      <name val="Arial"/>
      <family val="2"/>
    </font>
    <font>
      <sz val="14"/>
      <color rgb="FF6E6E6E"/>
      <name val="Arial"/>
      <family val="2"/>
    </font>
    <font>
      <b/>
      <i/>
      <u/>
      <sz val="14"/>
      <color rgb="FF6E6E6E"/>
      <name val="Arial"/>
      <family val="2"/>
    </font>
    <font>
      <b/>
      <sz val="14"/>
      <color rgb="FF6E6E6E"/>
      <name val="Arial"/>
      <family val="2"/>
    </font>
    <font>
      <b/>
      <sz val="11"/>
      <color rgb="FF6E6E6E"/>
      <name val="Arial"/>
      <family val="2"/>
    </font>
    <font>
      <b/>
      <sz val="12"/>
      <color rgb="FF6E6E6E"/>
      <name val="Arial"/>
      <family val="2"/>
    </font>
    <font>
      <sz val="12"/>
      <color rgb="FF6E6E6E"/>
      <name val="Arial"/>
      <family val="2"/>
    </font>
    <font>
      <b/>
      <sz val="10"/>
      <color rgb="FF65A518"/>
      <name val="Arial"/>
      <family val="2"/>
    </font>
    <font>
      <b/>
      <sz val="8"/>
      <color rgb="FF006729"/>
      <name val="Arial"/>
      <family val="2"/>
    </font>
    <font>
      <b/>
      <sz val="16"/>
      <color rgb="FF006729"/>
      <name val="Arial"/>
      <family val="2"/>
    </font>
    <font>
      <sz val="8"/>
      <color rgb="FF6E6E6E"/>
      <name val="Arial"/>
      <family val="2"/>
    </font>
    <font>
      <b/>
      <u/>
      <sz val="11"/>
      <color rgb="FF006729"/>
      <name val="AriaL"/>
      <family val="2"/>
    </font>
    <font>
      <b/>
      <sz val="7"/>
      <color rgb="FF006729"/>
      <name val="Arial Rounded MT Bold"/>
      <family val="2"/>
    </font>
    <font>
      <sz val="7"/>
      <color rgb="FF006729"/>
      <name val="Arial Rounded MT Bold"/>
      <family val="2"/>
    </font>
    <font>
      <b/>
      <sz val="8"/>
      <color rgb="FF6E6E6E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65A518"/>
        <bgColor indexed="64"/>
      </patternFill>
    </fill>
    <fill>
      <patternFill patternType="solid">
        <fgColor rgb="FF006729"/>
        <bgColor indexed="64"/>
      </patternFill>
    </fill>
    <fill>
      <patternFill patternType="solid">
        <fgColor rgb="FF00A3A8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4" fillId="4" borderId="0" applyNumberFormat="0" applyBorder="0" applyAlignment="0" applyProtection="0"/>
    <xf numFmtId="0" fontId="20" fillId="0" borderId="0" applyNumberFormat="0" applyFill="0" applyBorder="0" applyAlignment="0" applyProtection="0"/>
    <xf numFmtId="41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92">
    <xf numFmtId="0" fontId="0" fillId="0" borderId="0" xfId="0"/>
    <xf numFmtId="0" fontId="2" fillId="2" borderId="0" xfId="1" applyFont="1" applyFill="1"/>
    <xf numFmtId="0" fontId="6" fillId="2" borderId="0" xfId="1" applyFont="1" applyFill="1"/>
    <xf numFmtId="0" fontId="1" fillId="3" borderId="0" xfId="1" applyFill="1"/>
    <xf numFmtId="0" fontId="1" fillId="3" borderId="1" xfId="1" applyFill="1" applyBorder="1"/>
    <xf numFmtId="0" fontId="1" fillId="3" borderId="2" xfId="1" applyFill="1" applyBorder="1"/>
    <xf numFmtId="0" fontId="9" fillId="3" borderId="3" xfId="1" applyFont="1" applyFill="1" applyBorder="1" applyAlignment="1">
      <alignment horizontal="center"/>
    </xf>
    <xf numFmtId="0" fontId="9" fillId="3" borderId="4" xfId="1" applyFont="1" applyFill="1" applyBorder="1" applyAlignment="1">
      <alignment horizontal="center"/>
    </xf>
    <xf numFmtId="166" fontId="9" fillId="3" borderId="3" xfId="2" applyNumberFormat="1" applyFont="1" applyFill="1" applyBorder="1" applyAlignment="1">
      <alignment horizontal="center"/>
    </xf>
    <xf numFmtId="0" fontId="1" fillId="2" borderId="4" xfId="1" applyFill="1" applyBorder="1"/>
    <xf numFmtId="0" fontId="8" fillId="2" borderId="5" xfId="1" applyFont="1" applyFill="1" applyBorder="1" applyAlignment="1">
      <alignment horizontal="center" vertical="center" wrapText="1"/>
    </xf>
    <xf numFmtId="0" fontId="8" fillId="3" borderId="5" xfId="1" applyFont="1" applyFill="1" applyBorder="1"/>
    <xf numFmtId="166" fontId="9" fillId="3" borderId="6" xfId="2" applyNumberFormat="1" applyFont="1" applyFill="1" applyBorder="1" applyAlignment="1">
      <alignment horizontal="center"/>
    </xf>
    <xf numFmtId="0" fontId="1" fillId="3" borderId="6" xfId="1" applyFill="1" applyBorder="1"/>
    <xf numFmtId="0" fontId="1" fillId="3" borderId="3" xfId="1" applyFill="1" applyBorder="1"/>
    <xf numFmtId="0" fontId="1" fillId="2" borderId="0" xfId="1" applyFill="1"/>
    <xf numFmtId="0" fontId="10" fillId="2" borderId="0" xfId="1" applyFont="1" applyFill="1"/>
    <xf numFmtId="0" fontId="11" fillId="2" borderId="0" xfId="1" applyFont="1" applyFill="1"/>
    <xf numFmtId="0" fontId="9" fillId="3" borderId="5" xfId="1" applyFont="1" applyFill="1" applyBorder="1" applyAlignment="1">
      <alignment horizontal="center"/>
    </xf>
    <xf numFmtId="166" fontId="9" fillId="3" borderId="5" xfId="2" applyNumberFormat="1" applyFont="1" applyFill="1" applyBorder="1" applyAlignment="1">
      <alignment horizontal="center"/>
    </xf>
    <xf numFmtId="0" fontId="0" fillId="0" borderId="5" xfId="0" applyBorder="1"/>
    <xf numFmtId="0" fontId="3" fillId="2" borderId="0" xfId="1" applyFont="1" applyFill="1"/>
    <xf numFmtId="0" fontId="5" fillId="2" borderId="0" xfId="1" applyFont="1" applyFill="1"/>
    <xf numFmtId="0" fontId="4" fillId="2" borderId="0" xfId="1" applyFont="1" applyFill="1" applyAlignment="1">
      <alignment vertical="center"/>
    </xf>
    <xf numFmtId="0" fontId="4" fillId="2" borderId="0" xfId="1" applyFont="1" applyFill="1"/>
    <xf numFmtId="0" fontId="5" fillId="2" borderId="0" xfId="0" applyFont="1" applyFill="1"/>
    <xf numFmtId="0" fontId="4" fillId="2" borderId="0" xfId="1" applyFont="1" applyFill="1" applyAlignment="1">
      <alignment horizontal="left" vertical="center"/>
    </xf>
    <xf numFmtId="0" fontId="15" fillId="2" borderId="0" xfId="1" applyFont="1" applyFill="1"/>
    <xf numFmtId="0" fontId="18" fillId="2" borderId="0" xfId="0" applyFont="1" applyFill="1"/>
    <xf numFmtId="0" fontId="12" fillId="2" borderId="0" xfId="1" applyFont="1" applyFill="1" applyAlignment="1">
      <alignment horizontal="center" textRotation="90" wrapText="1"/>
    </xf>
    <xf numFmtId="164" fontId="2" fillId="2" borderId="0" xfId="1" applyNumberFormat="1" applyFont="1" applyFill="1"/>
    <xf numFmtId="41" fontId="0" fillId="0" borderId="0" xfId="5" applyFont="1"/>
    <xf numFmtId="41" fontId="0" fillId="0" borderId="0" xfId="0" applyNumberFormat="1"/>
    <xf numFmtId="167" fontId="0" fillId="0" borderId="0" xfId="6" applyNumberFormat="1" applyFont="1"/>
    <xf numFmtId="0" fontId="22" fillId="2" borderId="0" xfId="1" applyFont="1" applyFill="1"/>
    <xf numFmtId="0" fontId="27" fillId="2" borderId="0" xfId="1" applyFont="1" applyFill="1"/>
    <xf numFmtId="14" fontId="33" fillId="2" borderId="0" xfId="1" applyNumberFormat="1" applyFont="1" applyFill="1"/>
    <xf numFmtId="41" fontId="34" fillId="2" borderId="8" xfId="5" applyFont="1" applyFill="1" applyBorder="1" applyAlignment="1" applyProtection="1">
      <alignment horizontal="center" vertical="center" wrapText="1"/>
    </xf>
    <xf numFmtId="164" fontId="33" fillId="2" borderId="5" xfId="1" applyNumberFormat="1" applyFont="1" applyFill="1" applyBorder="1" applyAlignment="1">
      <alignment horizontal="center" vertical="center"/>
    </xf>
    <xf numFmtId="167" fontId="33" fillId="2" borderId="5" xfId="1" applyNumberFormat="1" applyFont="1" applyFill="1" applyBorder="1" applyAlignment="1">
      <alignment horizontal="center" vertical="center"/>
    </xf>
    <xf numFmtId="3" fontId="33" fillId="2" borderId="5" xfId="1" applyNumberFormat="1" applyFont="1" applyFill="1" applyBorder="1" applyAlignment="1">
      <alignment horizontal="center" vertical="center"/>
    </xf>
    <xf numFmtId="167" fontId="33" fillId="2" borderId="4" xfId="1" applyNumberFormat="1" applyFont="1" applyFill="1" applyBorder="1" applyAlignment="1">
      <alignment horizontal="center"/>
    </xf>
    <xf numFmtId="0" fontId="36" fillId="2" borderId="0" xfId="1" applyFont="1" applyFill="1"/>
    <xf numFmtId="0" fontId="6" fillId="5" borderId="0" xfId="1" applyFont="1" applyFill="1" applyAlignment="1">
      <alignment horizontal="left"/>
    </xf>
    <xf numFmtId="0" fontId="19" fillId="5" borderId="0" xfId="1" applyFont="1" applyFill="1" applyAlignment="1" applyProtection="1">
      <alignment horizontal="left"/>
      <protection locked="0"/>
    </xf>
    <xf numFmtId="0" fontId="26" fillId="5" borderId="0" xfId="1" applyFont="1" applyFill="1" applyAlignment="1" applyProtection="1">
      <alignment horizontal="left"/>
      <protection locked="0"/>
    </xf>
    <xf numFmtId="0" fontId="38" fillId="0" borderId="0" xfId="1" applyFont="1"/>
    <xf numFmtId="0" fontId="13" fillId="6" borderId="0" xfId="3" applyFont="1" applyFill="1" applyBorder="1" applyAlignment="1" applyProtection="1">
      <alignment horizontal="center"/>
      <protection locked="0"/>
    </xf>
    <xf numFmtId="0" fontId="0" fillId="0" borderId="19" xfId="0" applyBorder="1"/>
    <xf numFmtId="1" fontId="13" fillId="5" borderId="20" xfId="3" applyNumberFormat="1" applyFont="1" applyFill="1" applyBorder="1" applyAlignment="1" applyProtection="1">
      <alignment horizontal="center"/>
    </xf>
    <xf numFmtId="14" fontId="13" fillId="5" borderId="20" xfId="3" applyNumberFormat="1" applyFont="1" applyFill="1" applyBorder="1" applyAlignment="1" applyProtection="1">
      <alignment horizontal="center"/>
      <protection locked="0"/>
    </xf>
    <xf numFmtId="0" fontId="2" fillId="2" borderId="20" xfId="1" applyFont="1" applyFill="1" applyBorder="1"/>
    <xf numFmtId="164" fontId="13" fillId="5" borderId="20" xfId="3" applyNumberFormat="1" applyFont="1" applyFill="1" applyBorder="1" applyAlignment="1" applyProtection="1">
      <alignment horizontal="center"/>
      <protection locked="0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32" fillId="2" borderId="0" xfId="1" applyFont="1" applyFill="1" applyAlignment="1">
      <alignment horizontal="left"/>
    </xf>
    <xf numFmtId="0" fontId="33" fillId="2" borderId="8" xfId="1" applyFont="1" applyFill="1" applyBorder="1" applyAlignment="1">
      <alignment horizontal="center" vertical="center" wrapText="1"/>
    </xf>
    <xf numFmtId="0" fontId="33" fillId="2" borderId="9" xfId="1" applyFont="1" applyFill="1" applyBorder="1" applyAlignment="1">
      <alignment horizontal="center" vertical="center" wrapText="1"/>
    </xf>
    <xf numFmtId="0" fontId="19" fillId="5" borderId="15" xfId="3" applyFont="1" applyFill="1" applyBorder="1" applyAlignment="1" applyProtection="1">
      <alignment horizontal="center" vertical="center" wrapText="1"/>
    </xf>
    <xf numFmtId="0" fontId="19" fillId="5" borderId="16" xfId="3" applyFont="1" applyFill="1" applyBorder="1" applyAlignment="1" applyProtection="1">
      <alignment horizontal="center" vertical="center" wrapText="1"/>
    </xf>
    <xf numFmtId="0" fontId="19" fillId="5" borderId="17" xfId="3" applyFont="1" applyFill="1" applyBorder="1" applyAlignment="1" applyProtection="1">
      <alignment horizontal="center" vertical="center" wrapText="1"/>
    </xf>
    <xf numFmtId="0" fontId="19" fillId="5" borderId="18" xfId="3" applyFont="1" applyFill="1" applyBorder="1" applyAlignment="1" applyProtection="1">
      <alignment horizontal="center" vertical="center" wrapText="1"/>
    </xf>
    <xf numFmtId="0" fontId="40" fillId="2" borderId="0" xfId="1" applyFont="1" applyFill="1" applyAlignment="1">
      <alignment horizontal="center" textRotation="90" wrapText="1"/>
    </xf>
    <xf numFmtId="0" fontId="23" fillId="5" borderId="0" xfId="1" applyFont="1" applyFill="1" applyAlignment="1">
      <alignment horizontal="left" vertical="center" wrapText="1"/>
    </xf>
    <xf numFmtId="0" fontId="38" fillId="2" borderId="0" xfId="1" applyFont="1" applyFill="1" applyAlignment="1">
      <alignment horizontal="left" wrapText="1"/>
    </xf>
    <xf numFmtId="0" fontId="17" fillId="2" borderId="7" xfId="1" applyFont="1" applyFill="1" applyBorder="1" applyAlignment="1">
      <alignment horizontal="center"/>
    </xf>
    <xf numFmtId="0" fontId="35" fillId="2" borderId="0" xfId="1" applyFont="1" applyFill="1" applyAlignment="1">
      <alignment horizontal="center" vertical="center" wrapText="1"/>
    </xf>
    <xf numFmtId="0" fontId="28" fillId="2" borderId="0" xfId="1" applyFont="1" applyFill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38" fillId="2" borderId="0" xfId="1" applyFont="1" applyFill="1" applyAlignment="1">
      <alignment horizontal="left" vertical="justify" wrapText="1"/>
    </xf>
    <xf numFmtId="0" fontId="42" fillId="2" borderId="0" xfId="1" applyFont="1" applyFill="1" applyAlignment="1">
      <alignment horizontal="left" vertical="justify" wrapText="1"/>
    </xf>
    <xf numFmtId="0" fontId="38" fillId="2" borderId="0" xfId="1" applyFont="1" applyFill="1" applyAlignment="1">
      <alignment horizontal="left" vertical="center" wrapText="1"/>
    </xf>
    <xf numFmtId="0" fontId="31" fillId="2" borderId="0" xfId="1" applyFont="1" applyFill="1" applyAlignment="1">
      <alignment horizontal="left"/>
    </xf>
    <xf numFmtId="0" fontId="29" fillId="2" borderId="0" xfId="1" applyFont="1" applyFill="1" applyAlignment="1">
      <alignment horizontal="justify" vertical="center" wrapText="1"/>
    </xf>
    <xf numFmtId="0" fontId="16" fillId="2" borderId="0" xfId="1" applyFont="1" applyFill="1" applyAlignment="1">
      <alignment horizontal="justify" vertical="center" wrapText="1"/>
    </xf>
    <xf numFmtId="0" fontId="19" fillId="5" borderId="12" xfId="3" applyFont="1" applyFill="1" applyBorder="1" applyAlignment="1" applyProtection="1">
      <alignment horizontal="center" vertical="center" wrapText="1"/>
    </xf>
    <xf numFmtId="0" fontId="19" fillId="5" borderId="13" xfId="3" applyFont="1" applyFill="1" applyBorder="1" applyAlignment="1" applyProtection="1">
      <alignment horizontal="center" vertical="top" wrapText="1"/>
    </xf>
    <xf numFmtId="0" fontId="19" fillId="5" borderId="14" xfId="3" applyFont="1" applyFill="1" applyBorder="1" applyAlignment="1" applyProtection="1">
      <alignment horizontal="center" vertical="top" wrapText="1"/>
    </xf>
    <xf numFmtId="0" fontId="19" fillId="5" borderId="0" xfId="0" applyFont="1" applyFill="1" applyAlignment="1">
      <alignment horizontal="center" wrapText="1"/>
    </xf>
    <xf numFmtId="0" fontId="19" fillId="5" borderId="0" xfId="0" applyFont="1" applyFill="1" applyAlignment="1">
      <alignment horizontal="center"/>
    </xf>
    <xf numFmtId="0" fontId="39" fillId="2" borderId="0" xfId="4" applyFont="1" applyFill="1" applyAlignment="1" applyProtection="1">
      <alignment horizontal="center" vertical="justify"/>
    </xf>
    <xf numFmtId="0" fontId="36" fillId="2" borderId="0" xfId="1" applyFont="1" applyFill="1" applyAlignment="1">
      <alignment horizontal="center" vertical="justify"/>
    </xf>
    <xf numFmtId="0" fontId="8" fillId="2" borderId="8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/>
    </xf>
    <xf numFmtId="0" fontId="8" fillId="3" borderId="9" xfId="1" applyFont="1" applyFill="1" applyBorder="1" applyAlignment="1">
      <alignment horizontal="center"/>
    </xf>
    <xf numFmtId="10" fontId="7" fillId="2" borderId="3" xfId="2" applyNumberFormat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165" fontId="7" fillId="2" borderId="10" xfId="2" applyNumberFormat="1" applyFont="1" applyFill="1" applyBorder="1" applyAlignment="1">
      <alignment horizontal="center" vertical="center"/>
    </xf>
    <xf numFmtId="165" fontId="7" fillId="2" borderId="11" xfId="2" applyNumberFormat="1" applyFont="1" applyFill="1" applyBorder="1" applyAlignment="1">
      <alignment horizontal="center" vertical="center"/>
    </xf>
  </cellXfs>
  <cellStyles count="7">
    <cellStyle name="Énfasis1" xfId="3" builtinId="29"/>
    <cellStyle name="Hipervínculo" xfId="4" builtinId="8"/>
    <cellStyle name="Millares [0]" xfId="5" builtinId="6"/>
    <cellStyle name="Normal" xfId="0" builtinId="0"/>
    <cellStyle name="Normal 2" xfId="1" xr:uid="{00000000-0005-0000-0000-000003000000}"/>
    <cellStyle name="Porcentaje" xfId="6" builtinId="5"/>
    <cellStyle name="Porcentaje 2" xfId="2" xr:uid="{00000000-0005-0000-0000-000004000000}"/>
  </cellStyles>
  <dxfs count="0"/>
  <tableStyles count="0" defaultTableStyle="TableStyleMedium2" defaultPivotStyle="PivotStyleLight16"/>
  <colors>
    <mruColors>
      <color rgb="FF00A3A8"/>
      <color rgb="FF006729"/>
      <color rgb="FF65A518"/>
      <color rgb="FF6E6E6E"/>
      <color rgb="FFF0D0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5" Type="http://schemas.openxmlformats.org/officeDocument/2006/relationships/customXml" Target="../customXml/item3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771525</xdr:colOff>
      <xdr:row>0</xdr:row>
      <xdr:rowOff>95250</xdr:rowOff>
    </xdr:from>
    <xdr:to>
      <xdr:col>8</xdr:col>
      <xdr:colOff>19050</xdr:colOff>
      <xdr:row>2</xdr:row>
      <xdr:rowOff>114300</xdr:rowOff>
    </xdr:to>
    <xdr:sp macro="[0]!Macro5" textlink="">
      <xdr:nvSpPr>
        <xdr:cNvPr id="9" name="5 Rectángul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515100" y="95250"/>
          <a:ext cx="1409700" cy="400050"/>
        </a:xfrm>
        <a:prstGeom prst="rect">
          <a:avLst/>
        </a:prstGeom>
        <a:gradFill>
          <a:gsLst>
            <a:gs pos="0">
              <a:srgbClr val="00B050">
                <a:alpha val="99000"/>
              </a:srgbClr>
            </a:gs>
            <a:gs pos="80000">
              <a:srgbClr val="00B050"/>
            </a:gs>
            <a:gs pos="100000">
              <a:srgbClr val="00B050"/>
            </a:gs>
          </a:gsLst>
        </a:gra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/>
            <a:t>Nueva</a:t>
          </a:r>
          <a:r>
            <a:rPr lang="es-CO" sz="1200" baseline="0"/>
            <a:t> Cotización</a:t>
          </a:r>
          <a:endParaRPr lang="es-CO" sz="1200"/>
        </a:p>
      </xdr:txBody>
    </xdr:sp>
    <xdr:clientData/>
  </xdr:twoCellAnchor>
  <xdr:twoCellAnchor editAs="oneCell">
    <xdr:from>
      <xdr:col>5</xdr:col>
      <xdr:colOff>571500</xdr:colOff>
      <xdr:row>0</xdr:row>
      <xdr:rowOff>114300</xdr:rowOff>
    </xdr:from>
    <xdr:to>
      <xdr:col>6</xdr:col>
      <xdr:colOff>490745</xdr:colOff>
      <xdr:row>6</xdr:row>
      <xdr:rowOff>73025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C75FDA5-DE79-2944-ABD4-DC69DCA11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21100" y="114300"/>
          <a:ext cx="1405145" cy="1104900"/>
        </a:xfrm>
        <a:prstGeom prst="rect">
          <a:avLst/>
        </a:prstGeom>
        <a:effectLst>
          <a:outerShdw blurRad="127000" dist="50800" dir="4740000" sx="102000" sy="102000" algn="ctr" rotWithShape="0">
            <a:schemeClr val="tx1">
              <a:alpha val="31000"/>
            </a:scheme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ollaboration:82/Users/eduardo.franco/AppData/Local/Microsoft/Windows/Temporary%20Internet%20Files/Content.Outlook/WNCZRZJM/COTIZADOR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IZADOR"/>
      <sheetName val="FACTORES"/>
    </sheetNames>
    <sheetDataSet>
      <sheetData sheetId="0" refreshError="1"/>
      <sheetData sheetId="1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bcpagos.com/hdi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/>
  <dimension ref="A1:I78"/>
  <sheetViews>
    <sheetView showGridLines="0" tabSelected="1" topLeftCell="A36" zoomScaleNormal="100" zoomScaleSheetLayoutView="90" workbookViewId="0">
      <selection activeCell="C52" sqref="C52:H52"/>
    </sheetView>
  </sheetViews>
  <sheetFormatPr baseColWidth="10" defaultColWidth="0" defaultRowHeight="14.5" zeroHeight="1" x14ac:dyDescent="0.35"/>
  <cols>
    <col min="1" max="2" width="3.453125" customWidth="1"/>
    <col min="3" max="3" width="15" customWidth="1"/>
    <col min="4" max="4" width="19.26953125" customWidth="1"/>
    <col min="5" max="5" width="15" hidden="1" customWidth="1"/>
    <col min="6" max="6" width="19.453125" customWidth="1"/>
    <col min="7" max="7" width="17.453125" customWidth="1"/>
    <col min="8" max="8" width="32.453125" customWidth="1"/>
    <col min="9" max="9" width="6.453125" customWidth="1"/>
    <col min="10" max="16384" width="6.453125" hidden="1"/>
  </cols>
  <sheetData>
    <row r="1" spans="1:8" x14ac:dyDescent="0.35">
      <c r="A1" s="15"/>
      <c r="B1" s="15"/>
      <c r="C1" s="15"/>
      <c r="D1" s="15"/>
      <c r="E1" s="15"/>
      <c r="F1" s="15"/>
      <c r="G1" s="15"/>
      <c r="H1" s="15"/>
    </row>
    <row r="2" spans="1:8" x14ac:dyDescent="0.35">
      <c r="A2" s="15"/>
      <c r="B2" s="15"/>
      <c r="C2" s="15"/>
      <c r="D2" s="15"/>
      <c r="E2" s="15"/>
      <c r="F2" s="15"/>
      <c r="G2" s="15"/>
      <c r="H2" s="15"/>
    </row>
    <row r="3" spans="1:8" x14ac:dyDescent="0.35">
      <c r="A3" s="15"/>
      <c r="B3" s="15"/>
      <c r="C3" s="15"/>
      <c r="D3" s="15"/>
      <c r="E3" s="15"/>
      <c r="F3" s="15"/>
      <c r="G3" s="15"/>
      <c r="H3" s="15"/>
    </row>
    <row r="4" spans="1:8" x14ac:dyDescent="0.35">
      <c r="A4" s="15"/>
      <c r="B4" s="15"/>
      <c r="C4" s="15"/>
      <c r="D4" s="15"/>
      <c r="E4" s="15" t="e" vm="1">
        <v>#VALUE!</v>
      </c>
      <c r="F4" s="15"/>
      <c r="G4" s="15"/>
      <c r="H4" s="15"/>
    </row>
    <row r="5" spans="1:8" ht="15.5" x14ac:dyDescent="0.35">
      <c r="A5" s="15"/>
      <c r="B5" s="15"/>
      <c r="C5" s="15"/>
      <c r="D5" s="15"/>
      <c r="E5" s="15"/>
      <c r="F5" s="15"/>
      <c r="G5" s="15"/>
      <c r="H5" s="36">
        <f ca="1">+TODAY()</f>
        <v>46210</v>
      </c>
    </row>
    <row r="6" spans="1:8" x14ac:dyDescent="0.35">
      <c r="A6" s="15"/>
      <c r="B6" s="15"/>
      <c r="C6" s="15"/>
      <c r="D6" s="15"/>
      <c r="E6" s="15"/>
      <c r="F6" s="15"/>
      <c r="G6" s="15"/>
      <c r="H6" s="15"/>
    </row>
    <row r="7" spans="1:8" x14ac:dyDescent="0.35">
      <c r="A7" s="15"/>
      <c r="B7" s="15"/>
      <c r="C7" s="15"/>
      <c r="D7" s="15"/>
      <c r="E7" s="15"/>
      <c r="F7" s="15"/>
      <c r="G7" s="15"/>
      <c r="H7" s="15"/>
    </row>
    <row r="8" spans="1:8" ht="20" x14ac:dyDescent="0.4">
      <c r="A8" s="15"/>
      <c r="B8" s="15"/>
      <c r="C8" s="69" t="s">
        <v>0</v>
      </c>
      <c r="D8" s="69"/>
      <c r="E8" s="69"/>
      <c r="F8" s="69"/>
      <c r="G8" s="69"/>
      <c r="H8" s="69"/>
    </row>
    <row r="9" spans="1:8" x14ac:dyDescent="0.35">
      <c r="A9" s="15"/>
      <c r="B9" s="15"/>
      <c r="C9" s="15"/>
      <c r="D9" s="15"/>
      <c r="E9" s="15"/>
      <c r="F9" s="15"/>
      <c r="G9" s="15"/>
      <c r="H9" s="15"/>
    </row>
    <row r="10" spans="1:8" x14ac:dyDescent="0.35">
      <c r="A10" s="15"/>
      <c r="B10" s="15"/>
      <c r="C10" s="15"/>
      <c r="D10" s="15"/>
      <c r="E10" s="15"/>
      <c r="F10" s="15"/>
      <c r="G10" s="15"/>
      <c r="H10" s="15"/>
    </row>
    <row r="11" spans="1:8" x14ac:dyDescent="0.35">
      <c r="A11" s="15"/>
      <c r="B11" s="15"/>
      <c r="C11" s="43"/>
      <c r="D11" s="44"/>
      <c r="E11" s="44"/>
      <c r="F11" s="45"/>
      <c r="G11" s="44"/>
      <c r="H11" s="44"/>
    </row>
    <row r="12" spans="1:8" x14ac:dyDescent="0.35">
      <c r="A12" s="15"/>
      <c r="B12" s="15"/>
      <c r="C12" s="15"/>
      <c r="D12" s="15"/>
      <c r="E12" s="15"/>
      <c r="F12" s="15"/>
      <c r="G12" s="15"/>
      <c r="H12" s="15"/>
    </row>
    <row r="13" spans="1:8" x14ac:dyDescent="0.35">
      <c r="A13" s="15"/>
      <c r="B13" s="15"/>
      <c r="C13" s="15"/>
      <c r="D13" s="15"/>
      <c r="E13" s="15"/>
      <c r="F13" s="15"/>
      <c r="G13" s="15"/>
      <c r="H13" s="15"/>
    </row>
    <row r="14" spans="1:8" ht="18" x14ac:dyDescent="0.4">
      <c r="A14" s="15"/>
      <c r="B14" s="15"/>
      <c r="C14" s="73" t="s">
        <v>1</v>
      </c>
      <c r="D14" s="73"/>
      <c r="E14" s="73"/>
      <c r="F14" s="27"/>
      <c r="G14" s="27"/>
      <c r="H14" s="27"/>
    </row>
    <row r="15" spans="1:8" x14ac:dyDescent="0.35">
      <c r="A15" s="15"/>
      <c r="B15" s="15"/>
      <c r="C15" s="74" t="s">
        <v>2</v>
      </c>
      <c r="D15" s="75"/>
      <c r="E15" s="75"/>
      <c r="F15" s="75"/>
      <c r="G15" s="75"/>
      <c r="H15" s="75"/>
    </row>
    <row r="16" spans="1:8" ht="28.5" customHeight="1" x14ac:dyDescent="0.35">
      <c r="A16" s="15"/>
      <c r="B16" s="15"/>
      <c r="C16" s="75"/>
      <c r="D16" s="75"/>
      <c r="E16" s="75"/>
      <c r="F16" s="75"/>
      <c r="G16" s="75"/>
      <c r="H16" s="75"/>
    </row>
    <row r="17" spans="1:9" ht="23.5" x14ac:dyDescent="0.55000000000000004">
      <c r="A17" s="15"/>
      <c r="B17" s="15"/>
      <c r="C17" s="2"/>
      <c r="D17" s="16"/>
      <c r="E17" s="15"/>
      <c r="F17" s="15"/>
      <c r="G17" s="16"/>
      <c r="H17" s="17"/>
    </row>
    <row r="18" spans="1:9" x14ac:dyDescent="0.35">
      <c r="A18" s="15"/>
      <c r="B18" s="15"/>
      <c r="C18" s="56" t="s">
        <v>3</v>
      </c>
      <c r="D18" s="56"/>
      <c r="E18" s="1"/>
      <c r="F18" s="47" t="s">
        <v>4</v>
      </c>
      <c r="G18" s="1"/>
      <c r="H18" s="1"/>
    </row>
    <row r="19" spans="1:9" x14ac:dyDescent="0.35">
      <c r="A19" s="15"/>
      <c r="B19" s="15"/>
      <c r="C19" s="56" t="s">
        <v>5</v>
      </c>
      <c r="D19" s="56"/>
      <c r="E19" s="1"/>
      <c r="F19" s="52">
        <v>25000000</v>
      </c>
      <c r="G19" s="1"/>
      <c r="H19" s="1"/>
      <c r="I19" s="48"/>
    </row>
    <row r="20" spans="1:9" x14ac:dyDescent="0.35">
      <c r="A20" s="15"/>
      <c r="B20" s="15"/>
      <c r="C20" s="56" t="s">
        <v>6</v>
      </c>
      <c r="D20" s="56"/>
      <c r="E20" s="1"/>
      <c r="F20" s="50">
        <v>46082</v>
      </c>
      <c r="G20" s="1"/>
      <c r="H20" s="1"/>
    </row>
    <row r="21" spans="1:9" x14ac:dyDescent="0.35">
      <c r="A21" s="15"/>
      <c r="B21" s="15"/>
      <c r="C21" s="56" t="s">
        <v>7</v>
      </c>
      <c r="D21" s="56"/>
      <c r="E21" s="1"/>
      <c r="F21" s="49">
        <f ca="1">+TODAY()-F20</f>
        <v>128</v>
      </c>
      <c r="G21" s="30"/>
      <c r="H21" s="1"/>
    </row>
    <row r="22" spans="1:9" x14ac:dyDescent="0.35">
      <c r="A22" s="15"/>
      <c r="B22" s="15"/>
      <c r="C22" s="1"/>
      <c r="D22" s="1"/>
      <c r="E22" s="1"/>
      <c r="F22" s="51"/>
      <c r="G22" s="1"/>
      <c r="H22" s="1"/>
    </row>
    <row r="23" spans="1:9" ht="15" customHeight="1" x14ac:dyDescent="0.35">
      <c r="A23" s="15"/>
      <c r="B23" s="15"/>
      <c r="C23" s="59" t="s">
        <v>8</v>
      </c>
      <c r="D23" s="60"/>
      <c r="E23" s="76" t="s">
        <v>9</v>
      </c>
      <c r="F23" s="76" t="s">
        <v>9</v>
      </c>
      <c r="G23" s="76" t="s">
        <v>10</v>
      </c>
      <c r="H23" s="77" t="s">
        <v>11</v>
      </c>
    </row>
    <row r="24" spans="1:9" ht="28.5" customHeight="1" x14ac:dyDescent="0.35">
      <c r="A24" s="15"/>
      <c r="B24" s="15"/>
      <c r="C24" s="61"/>
      <c r="D24" s="62"/>
      <c r="E24" s="76"/>
      <c r="F24" s="76"/>
      <c r="G24" s="76"/>
      <c r="H24" s="78"/>
    </row>
    <row r="25" spans="1:9" ht="17.25" customHeight="1" x14ac:dyDescent="0.35">
      <c r="A25" s="15"/>
      <c r="B25" s="15"/>
      <c r="C25" s="57" t="s">
        <v>12</v>
      </c>
      <c r="D25" s="58"/>
      <c r="E25" s="37" t="str">
        <f ca="1">IF($F$21&lt;=25,$F$19*TASAS!$G$7,"N/A")</f>
        <v>N/A</v>
      </c>
      <c r="F25" s="38" t="e">
        <f ca="1">+IF(($F$19-E25)&gt;350000,E25,"N/A")</f>
        <v>#VALUE!</v>
      </c>
      <c r="G25" s="39">
        <v>1.1900000000000001E-2</v>
      </c>
      <c r="H25" s="40" t="s">
        <v>13</v>
      </c>
    </row>
    <row r="26" spans="1:9" ht="17.25" customHeight="1" x14ac:dyDescent="0.35">
      <c r="A26" s="15"/>
      <c r="B26" s="15"/>
      <c r="C26" s="57" t="s">
        <v>14</v>
      </c>
      <c r="D26" s="58"/>
      <c r="E26" s="37" t="str">
        <f ca="1">IF($F$21&lt;=25,$F$19*TASAS!$G$8,"N/A")</f>
        <v>N/A</v>
      </c>
      <c r="F26" s="38" t="e">
        <f t="shared" ref="F26:F27" ca="1" si="0">+IF(($F$19-E26)&gt;350000,E26,"N/A")</f>
        <v>#VALUE!</v>
      </c>
      <c r="G26" s="41">
        <v>1.1900000000000001E-2</v>
      </c>
      <c r="H26" s="40" t="s">
        <v>13</v>
      </c>
    </row>
    <row r="27" spans="1:9" ht="17.25" customHeight="1" x14ac:dyDescent="0.35">
      <c r="A27" s="15"/>
      <c r="B27" s="15"/>
      <c r="C27" s="57" t="s">
        <v>15</v>
      </c>
      <c r="D27" s="58"/>
      <c r="E27" s="37" t="str">
        <f ca="1">IF($F$21&lt;=25,$F$19*TASAS!$G$9,"N/A")</f>
        <v>N/A</v>
      </c>
      <c r="F27" s="38" t="e">
        <f t="shared" ca="1" si="0"/>
        <v>#VALUE!</v>
      </c>
      <c r="G27" s="41">
        <v>1.1900000000000001E-2</v>
      </c>
      <c r="H27" s="40" t="s">
        <v>13</v>
      </c>
    </row>
    <row r="28" spans="1:9" ht="17.25" customHeight="1" x14ac:dyDescent="0.35">
      <c r="A28" s="15"/>
      <c r="B28" s="15"/>
      <c r="C28" s="57" t="s">
        <v>16</v>
      </c>
      <c r="D28" s="58"/>
      <c r="E28" s="37" t="str">
        <f ca="1">IF($F$21&lt;=25,$F$19*TASAS!E10,"N/A")</f>
        <v>N/A</v>
      </c>
      <c r="F28" s="38" t="e">
        <f ca="1">+IF(($F$19-E28)&gt;350000,E28,"N/A")</f>
        <v>#VALUE!</v>
      </c>
      <c r="G28" s="39">
        <v>2.1399999999999999E-2</v>
      </c>
      <c r="H28" s="40" t="s">
        <v>13</v>
      </c>
    </row>
    <row r="29" spans="1:9" ht="17.25" customHeight="1" x14ac:dyDescent="0.35">
      <c r="A29" s="15"/>
      <c r="B29" s="15"/>
      <c r="C29" s="57" t="s">
        <v>17</v>
      </c>
      <c r="D29" s="58"/>
      <c r="E29" s="37" t="str">
        <f ca="1">IF($F$21&lt;=25,$F$19*TASAS!E11,"N/A")</f>
        <v>N/A</v>
      </c>
      <c r="F29" s="38" t="e">
        <f t="shared" ref="F29:F33" ca="1" si="1">+IF(($F$19-E29)&gt;350000,E29,"N/A")</f>
        <v>#VALUE!</v>
      </c>
      <c r="G29" s="41">
        <v>2.1399999999999999E-2</v>
      </c>
      <c r="H29" s="40" t="s">
        <v>13</v>
      </c>
    </row>
    <row r="30" spans="1:9" ht="17.25" customHeight="1" x14ac:dyDescent="0.35">
      <c r="A30" s="15"/>
      <c r="B30" s="15"/>
      <c r="C30" s="57" t="s">
        <v>18</v>
      </c>
      <c r="D30" s="58"/>
      <c r="E30" s="37" t="str">
        <f ca="1">IF($F$21&lt;=25,$F$19*TASAS!E12,"N/A")</f>
        <v>N/A</v>
      </c>
      <c r="F30" s="38" t="e">
        <f t="shared" ca="1" si="1"/>
        <v>#VALUE!</v>
      </c>
      <c r="G30" s="41">
        <v>2.1399999999999999E-2</v>
      </c>
      <c r="H30" s="40" t="s">
        <v>13</v>
      </c>
    </row>
    <row r="31" spans="1:9" ht="17.25" customHeight="1" x14ac:dyDescent="0.35">
      <c r="A31" s="15"/>
      <c r="B31" s="15"/>
      <c r="C31" s="57" t="s">
        <v>19</v>
      </c>
      <c r="D31" s="58"/>
      <c r="E31" s="37" t="str">
        <f ca="1">IF($F$21&lt;=25,$F$19*TASAS!E13,"N/A")</f>
        <v>N/A</v>
      </c>
      <c r="F31" s="38" t="e">
        <f ca="1">+IF(($F$19-E31)&gt;350000,E31,"N/A")</f>
        <v>#VALUE!</v>
      </c>
      <c r="G31" s="39">
        <v>2.1399999999999999E-2</v>
      </c>
      <c r="H31" s="40" t="s">
        <v>13</v>
      </c>
    </row>
    <row r="32" spans="1:9" ht="17.25" customHeight="1" x14ac:dyDescent="0.35">
      <c r="A32" s="15"/>
      <c r="B32" s="15"/>
      <c r="C32" s="57" t="s">
        <v>20</v>
      </c>
      <c r="D32" s="58"/>
      <c r="E32" s="37" t="str">
        <f ca="1">IF($F$21&lt;=25,$F$19*TASAS!E14,"N/A")</f>
        <v>N/A</v>
      </c>
      <c r="F32" s="38" t="e">
        <f t="shared" ca="1" si="1"/>
        <v>#VALUE!</v>
      </c>
      <c r="G32" s="39">
        <v>2.1399999999999999E-2</v>
      </c>
      <c r="H32" s="40" t="s">
        <v>13</v>
      </c>
    </row>
    <row r="33" spans="1:8" ht="17.25" customHeight="1" x14ac:dyDescent="0.35">
      <c r="A33" s="15"/>
      <c r="B33" s="15"/>
      <c r="C33" s="57" t="s">
        <v>21</v>
      </c>
      <c r="D33" s="58"/>
      <c r="E33" s="37" t="str">
        <f ca="1">IF($F$21&lt;=25,$F$19*TASAS!E15,"N/A")</f>
        <v>N/A</v>
      </c>
      <c r="F33" s="38" t="e">
        <f t="shared" ca="1" si="1"/>
        <v>#VALUE!</v>
      </c>
      <c r="G33" s="39">
        <v>2.1399999999999999E-2</v>
      </c>
      <c r="H33" s="40" t="s">
        <v>13</v>
      </c>
    </row>
    <row r="34" spans="1:8" x14ac:dyDescent="0.35">
      <c r="A34" s="15"/>
      <c r="B34" s="15"/>
      <c r="C34" s="66"/>
      <c r="D34" s="66"/>
      <c r="E34" s="66"/>
      <c r="F34" s="66"/>
      <c r="G34" s="66"/>
      <c r="H34" s="66"/>
    </row>
    <row r="35" spans="1:8" ht="48.75" customHeight="1" x14ac:dyDescent="0.35">
      <c r="A35" s="15"/>
      <c r="B35" s="15"/>
      <c r="C35" s="79" t="s">
        <v>22</v>
      </c>
      <c r="D35" s="80"/>
      <c r="E35" s="80"/>
      <c r="F35" s="80"/>
      <c r="G35" s="80"/>
      <c r="H35" s="80"/>
    </row>
    <row r="36" spans="1:8" ht="74.25" customHeight="1" x14ac:dyDescent="0.35">
      <c r="A36" s="63" t="s">
        <v>23</v>
      </c>
      <c r="B36" s="29"/>
      <c r="C36" s="67" t="s">
        <v>24</v>
      </c>
      <c r="D36" s="68"/>
      <c r="E36" s="68"/>
      <c r="F36" s="68"/>
      <c r="G36" s="68"/>
      <c r="H36" s="68"/>
    </row>
    <row r="37" spans="1:8" ht="15" customHeight="1" x14ac:dyDescent="0.35">
      <c r="A37" s="63"/>
      <c r="B37" s="29"/>
      <c r="C37" s="21"/>
      <c r="D37" s="21"/>
      <c r="E37" s="21"/>
      <c r="F37" s="26"/>
      <c r="G37" s="26"/>
      <c r="H37" s="26"/>
    </row>
    <row r="38" spans="1:8" x14ac:dyDescent="0.35">
      <c r="A38" s="63"/>
      <c r="B38" s="29"/>
      <c r="C38" s="42" t="s">
        <v>25</v>
      </c>
      <c r="D38" s="21"/>
      <c r="E38" s="22"/>
      <c r="F38" s="23"/>
      <c r="G38" s="23"/>
      <c r="H38" s="23"/>
    </row>
    <row r="39" spans="1:8" x14ac:dyDescent="0.35">
      <c r="A39" s="63"/>
      <c r="B39" s="29"/>
      <c r="C39" s="24"/>
      <c r="D39" s="21"/>
      <c r="E39" s="22"/>
      <c r="F39" s="23"/>
      <c r="G39" s="23"/>
      <c r="H39" s="23"/>
    </row>
    <row r="40" spans="1:8" ht="26.25" customHeight="1" x14ac:dyDescent="0.35">
      <c r="A40" s="63"/>
      <c r="B40" s="29"/>
      <c r="C40" s="70" t="s">
        <v>26</v>
      </c>
      <c r="D40" s="71"/>
      <c r="E40" s="71"/>
      <c r="F40" s="71"/>
      <c r="G40" s="71"/>
      <c r="H40" s="71"/>
    </row>
    <row r="41" spans="1:8" ht="15" customHeight="1" x14ac:dyDescent="0.35">
      <c r="A41" s="63"/>
      <c r="B41" s="29"/>
      <c r="C41" s="81" t="s">
        <v>27</v>
      </c>
      <c r="D41" s="82"/>
      <c r="E41" s="82"/>
      <c r="F41" s="82"/>
      <c r="G41" s="82"/>
      <c r="H41" s="82"/>
    </row>
    <row r="42" spans="1:8" ht="40.5" customHeight="1" x14ac:dyDescent="0.35">
      <c r="A42" s="63"/>
      <c r="B42" s="29"/>
      <c r="C42" s="70" t="s">
        <v>28</v>
      </c>
      <c r="D42" s="70"/>
      <c r="E42" s="70"/>
      <c r="F42" s="70"/>
      <c r="G42" s="70"/>
      <c r="H42" s="70"/>
    </row>
    <row r="43" spans="1:8" ht="21" customHeight="1" x14ac:dyDescent="0.35">
      <c r="A43" s="63"/>
      <c r="B43" s="29"/>
      <c r="C43" s="72" t="s">
        <v>29</v>
      </c>
      <c r="D43" s="72"/>
      <c r="E43" s="72"/>
      <c r="F43" s="72"/>
      <c r="G43" s="72"/>
      <c r="H43" s="72"/>
    </row>
    <row r="44" spans="1:8" ht="5.25" customHeight="1" x14ac:dyDescent="0.35">
      <c r="A44" s="63"/>
      <c r="B44" s="29"/>
      <c r="C44" s="72"/>
      <c r="D44" s="72"/>
      <c r="E44" s="72"/>
      <c r="F44" s="72"/>
      <c r="G44" s="72"/>
      <c r="H44" s="72"/>
    </row>
    <row r="45" spans="1:8" ht="15" customHeight="1" x14ac:dyDescent="0.35">
      <c r="A45" s="63"/>
      <c r="B45" s="29"/>
      <c r="C45" s="46" t="s">
        <v>30</v>
      </c>
      <c r="D45" s="34"/>
      <c r="E45" s="34"/>
      <c r="F45" s="34"/>
      <c r="G45" s="34"/>
      <c r="H45" s="34"/>
    </row>
    <row r="46" spans="1:8" x14ac:dyDescent="0.35">
      <c r="A46" s="63"/>
      <c r="B46" s="29"/>
    </row>
    <row r="47" spans="1:8" x14ac:dyDescent="0.35">
      <c r="A47" s="63"/>
      <c r="B47" s="29"/>
      <c r="C47" s="42" t="s">
        <v>31</v>
      </c>
      <c r="D47" s="28"/>
      <c r="E47" s="25"/>
      <c r="F47" s="28"/>
      <c r="G47" s="22"/>
      <c r="H47" s="24"/>
    </row>
    <row r="48" spans="1:8" x14ac:dyDescent="0.35">
      <c r="A48" s="63"/>
      <c r="B48" s="29"/>
      <c r="C48" s="21"/>
      <c r="D48" s="25"/>
      <c r="E48" s="25"/>
      <c r="F48" s="25"/>
      <c r="G48" s="21"/>
      <c r="H48" s="21"/>
    </row>
    <row r="49" spans="1:9" ht="27.75" customHeight="1" x14ac:dyDescent="0.35">
      <c r="A49" s="63"/>
      <c r="B49" s="29"/>
      <c r="C49" s="65" t="s">
        <v>32</v>
      </c>
      <c r="D49" s="65"/>
      <c r="E49" s="65"/>
      <c r="F49" s="65"/>
      <c r="G49" s="65"/>
      <c r="H49" s="65"/>
    </row>
    <row r="50" spans="1:9" ht="25.5" customHeight="1" x14ac:dyDescent="0.35">
      <c r="A50" s="63"/>
      <c r="B50" s="29"/>
      <c r="C50" s="65" t="s">
        <v>33</v>
      </c>
      <c r="D50" s="65"/>
      <c r="E50" s="65"/>
      <c r="F50" s="65"/>
      <c r="G50" s="65"/>
      <c r="H50" s="65"/>
    </row>
    <row r="51" spans="1:9" ht="30.75" customHeight="1" x14ac:dyDescent="0.35">
      <c r="A51" s="63"/>
      <c r="B51" s="29"/>
      <c r="C51" s="22"/>
      <c r="D51" s="21"/>
      <c r="E51" s="22"/>
      <c r="F51" s="22"/>
      <c r="G51" s="22"/>
      <c r="H51" s="22"/>
    </row>
    <row r="52" spans="1:9" ht="94.5" customHeight="1" x14ac:dyDescent="0.35">
      <c r="A52" s="63"/>
      <c r="B52" s="29"/>
      <c r="C52" s="64" t="s">
        <v>51</v>
      </c>
      <c r="D52" s="64"/>
      <c r="E52" s="64"/>
      <c r="F52" s="64"/>
      <c r="G52" s="64"/>
      <c r="H52" s="64"/>
    </row>
    <row r="53" spans="1:9" x14ac:dyDescent="0.35">
      <c r="A53" s="63"/>
      <c r="B53" s="29"/>
      <c r="C53" s="15"/>
      <c r="D53" s="15"/>
      <c r="E53" s="15"/>
      <c r="F53" s="15"/>
      <c r="G53" s="15"/>
      <c r="H53" s="15"/>
    </row>
    <row r="54" spans="1:9" x14ac:dyDescent="0.35">
      <c r="A54" s="15"/>
      <c r="B54" s="15"/>
      <c r="C54" s="15"/>
      <c r="D54" s="35"/>
      <c r="E54" s="15"/>
      <c r="F54" s="15"/>
      <c r="G54" s="15"/>
      <c r="H54" s="15"/>
    </row>
    <row r="55" spans="1:9" x14ac:dyDescent="0.35">
      <c r="A55" s="53"/>
      <c r="B55" s="53"/>
      <c r="C55" s="53"/>
      <c r="D55" s="53"/>
      <c r="F55" s="54"/>
      <c r="G55" s="54"/>
      <c r="H55" s="55"/>
      <c r="I55" s="55"/>
    </row>
    <row r="65" x14ac:dyDescent="0.35"/>
    <row r="66" x14ac:dyDescent="0.35"/>
    <row r="67" x14ac:dyDescent="0.35"/>
    <row r="68" x14ac:dyDescent="0.35"/>
    <row r="69" x14ac:dyDescent="0.35"/>
    <row r="70" x14ac:dyDescent="0.35"/>
    <row r="71" x14ac:dyDescent="0.35"/>
    <row r="72" x14ac:dyDescent="0.35"/>
    <row r="73" x14ac:dyDescent="0.35"/>
    <row r="74" x14ac:dyDescent="0.35"/>
    <row r="75" x14ac:dyDescent="0.35"/>
    <row r="76" x14ac:dyDescent="0.35"/>
    <row r="77" x14ac:dyDescent="0.35"/>
    <row r="78" x14ac:dyDescent="0.35"/>
  </sheetData>
  <sheetProtection sheet="1" objects="1" scenarios="1"/>
  <protectedRanges>
    <protectedRange password="C464" sqref="C25:H33" name="Rango1_1"/>
  </protectedRanges>
  <mergeCells count="32">
    <mergeCell ref="C19:D19"/>
    <mergeCell ref="C36:H36"/>
    <mergeCell ref="C8:H8"/>
    <mergeCell ref="C40:H40"/>
    <mergeCell ref="C43:H44"/>
    <mergeCell ref="C14:E14"/>
    <mergeCell ref="C15:H16"/>
    <mergeCell ref="F23:F24"/>
    <mergeCell ref="G23:G24"/>
    <mergeCell ref="H23:H24"/>
    <mergeCell ref="C35:H35"/>
    <mergeCell ref="C41:H41"/>
    <mergeCell ref="C42:H42"/>
    <mergeCell ref="C33:D33"/>
    <mergeCell ref="C18:D18"/>
    <mergeCell ref="E23:E24"/>
    <mergeCell ref="C20:D20"/>
    <mergeCell ref="C21:D21"/>
    <mergeCell ref="C25:D25"/>
    <mergeCell ref="C23:D24"/>
    <mergeCell ref="A36:A53"/>
    <mergeCell ref="C52:H52"/>
    <mergeCell ref="C49:H49"/>
    <mergeCell ref="C50:H50"/>
    <mergeCell ref="C26:D26"/>
    <mergeCell ref="C27:D27"/>
    <mergeCell ref="C28:D28"/>
    <mergeCell ref="C29:D29"/>
    <mergeCell ref="C30:D30"/>
    <mergeCell ref="C31:D31"/>
    <mergeCell ref="C32:D32"/>
    <mergeCell ref="C34:H34"/>
  </mergeCells>
  <hyperlinks>
    <hyperlink ref="C41" r:id="rId1" xr:uid="{00000000-0004-0000-0000-000000000000}"/>
  </hyperlinks>
  <pageMargins left="0.7" right="0.7" top="0.75" bottom="0.75" header="0.3" footer="0.3"/>
  <pageSetup scale="70" orientation="portrait" r:id="rId2"/>
  <headerFooter>
    <oddFooter>&amp;C&amp;"arial unicode ms western,Regular"&amp;6 Liberty Seguros - Documento con información Interna</oddFooter>
    <evenFooter>&amp;C&amp;"arial unicode ms western,Regular"&amp;6 Liberty Seguros - Documento con información Interna</evenFooter>
    <firstFooter>&amp;C&amp;"arial unicode ms western,Regular"&amp;6 Liberty Seguros - Documento con información Interna</first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TASAS!$A$22:$A$29</xm:f>
          </x14:formula1>
          <xm:sqref>F18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7"/>
  <dimension ref="A1:N26"/>
  <sheetViews>
    <sheetView workbookViewId="0">
      <selection activeCell="E2" sqref="E2:E3"/>
    </sheetView>
  </sheetViews>
  <sheetFormatPr baseColWidth="10" defaultColWidth="11.453125" defaultRowHeight="14.5" x14ac:dyDescent="0.35"/>
  <cols>
    <col min="2" max="2" width="14.1796875" customWidth="1"/>
    <col min="5" max="5" width="17.26953125" bestFit="1" customWidth="1"/>
    <col min="10" max="10" width="16.26953125" customWidth="1"/>
    <col min="11" max="11" width="11.54296875" bestFit="1" customWidth="1"/>
    <col min="12" max="12" width="13.453125" customWidth="1"/>
    <col min="13" max="13" width="11.54296875" bestFit="1" customWidth="1"/>
  </cols>
  <sheetData>
    <row r="1" spans="1:14" ht="16.5" x14ac:dyDescent="0.5">
      <c r="A1" s="3"/>
      <c r="B1" s="11" t="s">
        <v>34</v>
      </c>
      <c r="C1" s="85" t="s">
        <v>35</v>
      </c>
      <c r="D1" s="86"/>
      <c r="E1" s="11" t="s">
        <v>34</v>
      </c>
      <c r="F1" s="85" t="s">
        <v>35</v>
      </c>
      <c r="G1" s="86"/>
      <c r="K1" t="s">
        <v>36</v>
      </c>
      <c r="L1" t="s">
        <v>37</v>
      </c>
      <c r="M1" t="s">
        <v>38</v>
      </c>
      <c r="N1" t="s">
        <v>39</v>
      </c>
    </row>
    <row r="2" spans="1:14" x14ac:dyDescent="0.35">
      <c r="A2" s="88" t="s">
        <v>40</v>
      </c>
      <c r="B2" s="87">
        <v>2.1399999999999999E-2</v>
      </c>
      <c r="C2" s="90">
        <v>1.7999999999999999E-2</v>
      </c>
      <c r="D2" s="91"/>
      <c r="E2" s="87">
        <v>2.1399999999999999E-2</v>
      </c>
      <c r="F2" s="90">
        <v>1.1900000000000001E-2</v>
      </c>
      <c r="G2" s="91"/>
      <c r="J2" t="s">
        <v>41</v>
      </c>
      <c r="K2" s="31">
        <f>+Cotizador!$F$19/2</f>
        <v>12500000</v>
      </c>
      <c r="L2" s="32">
        <f>+Cotizador!$F$19-TASAS!K2</f>
        <v>12500000</v>
      </c>
      <c r="M2" s="31">
        <f>+IF(L2&lt;10000000,K2,Cotizador!F19*TASAS!G7)</f>
        <v>12573935.086236892</v>
      </c>
      <c r="N2" s="33">
        <f>+IF(L2&lt;10000000,0%,1.2%)</f>
        <v>1.2E-2</v>
      </c>
    </row>
    <row r="3" spans="1:14" x14ac:dyDescent="0.35">
      <c r="A3" s="89"/>
      <c r="B3" s="87"/>
      <c r="C3" s="90"/>
      <c r="D3" s="91"/>
      <c r="E3" s="87"/>
      <c r="F3" s="90"/>
      <c r="G3" s="91"/>
      <c r="J3" t="s">
        <v>42</v>
      </c>
      <c r="K3" s="31">
        <f>+Cotizador!$F$19/3</f>
        <v>8333333.333333333</v>
      </c>
      <c r="L3" s="32">
        <f>+Cotizador!$F$19-TASAS!K3</f>
        <v>16666666.666666668</v>
      </c>
      <c r="M3" s="31">
        <f>+IF(L3&lt;10000000,K3,Cotizador!$F$19*TASAS!G8)</f>
        <v>8432106.6572376266</v>
      </c>
      <c r="N3" s="33">
        <f>+IF(L3&lt;10000000,0%,1.2%)</f>
        <v>1.2E-2</v>
      </c>
    </row>
    <row r="4" spans="1:14" x14ac:dyDescent="0.35">
      <c r="A4" s="9"/>
      <c r="B4" s="9"/>
      <c r="C4" s="4"/>
      <c r="D4" s="5"/>
      <c r="E4" s="9" t="s">
        <v>43</v>
      </c>
      <c r="F4" s="4"/>
      <c r="G4" s="5"/>
      <c r="J4" t="s">
        <v>44</v>
      </c>
      <c r="K4" s="31">
        <f>+Cotizador!$F$19/4</f>
        <v>6250000</v>
      </c>
      <c r="L4" s="32">
        <f>+Cotizador!$F$19-TASAS!K4</f>
        <v>18750000</v>
      </c>
      <c r="M4" s="31">
        <f>+IF(L4&lt;10000000,K4,Cotizador!$F$19*TASAS!G9)</f>
        <v>6361337.3392905761</v>
      </c>
      <c r="N4" s="33">
        <f>+IF(L4&lt;10000000,0%,1.2%)</f>
        <v>1.2E-2</v>
      </c>
    </row>
    <row r="5" spans="1:14" ht="33" x14ac:dyDescent="0.35">
      <c r="A5" s="10" t="s">
        <v>45</v>
      </c>
      <c r="B5" s="10" t="s">
        <v>46</v>
      </c>
      <c r="C5" s="83" t="s">
        <v>46</v>
      </c>
      <c r="D5" s="84"/>
      <c r="E5" s="10" t="s">
        <v>46</v>
      </c>
      <c r="F5" s="83" t="s">
        <v>46</v>
      </c>
      <c r="G5" s="84"/>
    </row>
    <row r="6" spans="1:14" ht="15.5" x14ac:dyDescent="0.45">
      <c r="A6" s="6">
        <v>1</v>
      </c>
      <c r="B6" s="19">
        <f>+-PMT($B$2,A6,1000)/1000</f>
        <v>1.0214000000000001</v>
      </c>
      <c r="C6" s="12">
        <f>+-PMT($C$2,A6,1000)/1000</f>
        <v>1.0179999999999998</v>
      </c>
      <c r="D6" s="13"/>
      <c r="E6" s="8"/>
      <c r="F6" s="12">
        <f>+-PMT($F$2,A6,1000)/1000</f>
        <v>1.0119</v>
      </c>
      <c r="G6" s="13"/>
    </row>
    <row r="7" spans="1:14" ht="15.5" x14ac:dyDescent="0.45">
      <c r="A7" s="6">
        <v>2</v>
      </c>
      <c r="B7" s="19">
        <f t="shared" ref="B7:B17" si="0">+-PMT($B$2,A7,1000)/1000</f>
        <v>0.51610663896309483</v>
      </c>
      <c r="C7" s="12">
        <f t="shared" ref="C7:C17" si="1">+-PMT($C$2,A7,1000)/1000</f>
        <v>0.51354013875123883</v>
      </c>
      <c r="D7" s="14"/>
      <c r="E7" s="19">
        <f>+B7/(1+$E$2)</f>
        <v>0.50529336103690503</v>
      </c>
      <c r="F7" s="12">
        <f t="shared" ref="F7:F17" si="2">+-PMT($F$2,A7,1000)/1000</f>
        <v>0.50894259655052443</v>
      </c>
      <c r="G7" s="19">
        <f t="shared" ref="G7:G9" si="3">+F7/(1+$F$2)</f>
        <v>0.5029574034494757</v>
      </c>
    </row>
    <row r="8" spans="1:14" ht="15.5" x14ac:dyDescent="0.45">
      <c r="A8" s="6">
        <v>3</v>
      </c>
      <c r="B8" s="19">
        <f t="shared" si="0"/>
        <v>0.3477006877282971</v>
      </c>
      <c r="C8" s="12">
        <f t="shared" si="1"/>
        <v>0.34540468922092088</v>
      </c>
      <c r="D8" s="14"/>
      <c r="E8" s="19">
        <f t="shared" ref="E8:E17" si="4">+B8/(1+$E$2)</f>
        <v>0.34041578982602022</v>
      </c>
      <c r="F8" s="12">
        <f t="shared" si="2"/>
        <v>0.3412979490583502</v>
      </c>
      <c r="G8" s="19">
        <f t="shared" si="3"/>
        <v>0.33728426628950509</v>
      </c>
    </row>
    <row r="9" spans="1:14" ht="15.5" x14ac:dyDescent="0.45">
      <c r="A9" s="6">
        <v>4</v>
      </c>
      <c r="B9" s="19">
        <f t="shared" si="0"/>
        <v>0.26351658471311901</v>
      </c>
      <c r="C9" s="12">
        <f t="shared" si="1"/>
        <v>0.26135034049161082</v>
      </c>
      <c r="D9" s="14"/>
      <c r="E9" s="19">
        <f t="shared" si="4"/>
        <v>0.25799548141092521</v>
      </c>
      <c r="F9" s="12">
        <f t="shared" si="2"/>
        <v>0.25748149014512539</v>
      </c>
      <c r="G9" s="19">
        <f t="shared" si="3"/>
        <v>0.25445349357162306</v>
      </c>
    </row>
    <row r="10" spans="1:14" ht="15.5" x14ac:dyDescent="0.45">
      <c r="A10" s="6">
        <v>5</v>
      </c>
      <c r="B10" s="19">
        <f t="shared" si="0"/>
        <v>0.21302121624869017</v>
      </c>
      <c r="C10" s="12">
        <f t="shared" si="1"/>
        <v>0.21092842969921038</v>
      </c>
      <c r="D10" s="19">
        <f>+C10/(1+$C$2)</f>
        <v>0.20719885039215166</v>
      </c>
      <c r="E10" s="19">
        <f>+B10/(1+$E$2)</f>
        <v>0.20855807347629737</v>
      </c>
      <c r="F10" s="12">
        <f t="shared" si="2"/>
        <v>0.20719630620390525</v>
      </c>
      <c r="G10" s="19">
        <f>+F10/(1+$F$2)</f>
        <v>0.20475966617640601</v>
      </c>
    </row>
    <row r="11" spans="1:14" ht="15.5" x14ac:dyDescent="0.45">
      <c r="A11" s="6">
        <v>6</v>
      </c>
      <c r="B11" s="19">
        <f t="shared" si="0"/>
        <v>0.17937020998633924</v>
      </c>
      <c r="C11" s="12">
        <f t="shared" si="1"/>
        <v>0.17732273532229562</v>
      </c>
      <c r="D11" s="19">
        <f t="shared" ref="D11:D15" si="5">+C11/(1+$C$2)</f>
        <v>0.17418736279203892</v>
      </c>
      <c r="E11" s="19">
        <f t="shared" si="4"/>
        <v>0.17561211081490036</v>
      </c>
      <c r="F11" s="12">
        <f t="shared" si="2"/>
        <v>0.17367675925635087</v>
      </c>
      <c r="G11" s="19">
        <f t="shared" ref="G11:G17" si="6">+F11/(1+$F$2)</f>
        <v>0.17163431095597476</v>
      </c>
    </row>
    <row r="12" spans="1:14" ht="15.5" x14ac:dyDescent="0.45">
      <c r="A12" s="6">
        <v>7</v>
      </c>
      <c r="B12" s="19">
        <f t="shared" si="0"/>
        <v>0.15534454824170013</v>
      </c>
      <c r="C12" s="12">
        <f t="shared" si="1"/>
        <v>0.1533263047949894</v>
      </c>
      <c r="D12" s="19">
        <f t="shared" si="5"/>
        <v>0.15061523064340807</v>
      </c>
      <c r="E12" s="19">
        <f t="shared" si="4"/>
        <v>0.15208982596602713</v>
      </c>
      <c r="F12" s="12">
        <f t="shared" si="2"/>
        <v>0.14973757578948199</v>
      </c>
      <c r="G12" s="19">
        <f t="shared" si="6"/>
        <v>0.14797665361150508</v>
      </c>
    </row>
    <row r="13" spans="1:14" ht="15.5" x14ac:dyDescent="0.45">
      <c r="A13" s="6">
        <v>8</v>
      </c>
      <c r="B13" s="19">
        <f t="shared" si="0"/>
        <v>0.13733472133100738</v>
      </c>
      <c r="C13" s="12">
        <f t="shared" si="1"/>
        <v>0.13533566141027581</v>
      </c>
      <c r="D13" s="19">
        <f t="shared" si="5"/>
        <v>0.13294269293740257</v>
      </c>
      <c r="E13" s="19">
        <f t="shared" si="4"/>
        <v>0.13445733437537435</v>
      </c>
      <c r="F13" s="12">
        <f t="shared" si="2"/>
        <v>0.13178611896487252</v>
      </c>
      <c r="G13" s="19">
        <f t="shared" si="6"/>
        <v>0.13023630691261243</v>
      </c>
    </row>
    <row r="14" spans="1:14" ht="15.5" x14ac:dyDescent="0.45">
      <c r="A14" s="6">
        <v>9</v>
      </c>
      <c r="B14" s="19">
        <f t="shared" si="0"/>
        <v>0.12333544535009938</v>
      </c>
      <c r="C14" s="12">
        <f t="shared" si="1"/>
        <v>0.12134887328785689</v>
      </c>
      <c r="D14" s="19">
        <f t="shared" si="5"/>
        <v>0.11920321541046845</v>
      </c>
      <c r="E14" s="19">
        <f t="shared" si="4"/>
        <v>0.12075136611523338</v>
      </c>
      <c r="F14" s="12">
        <f t="shared" si="2"/>
        <v>0.11782647935505688</v>
      </c>
      <c r="G14" s="19">
        <f t="shared" si="6"/>
        <v>0.11644083343715474</v>
      </c>
    </row>
    <row r="15" spans="1:14" ht="15.5" x14ac:dyDescent="0.45">
      <c r="A15" s="7">
        <v>10</v>
      </c>
      <c r="B15" s="19">
        <f>+-PMT($B$2,A15,1000)/1000</f>
        <v>0.11214354928623309</v>
      </c>
      <c r="C15" s="12">
        <f t="shared" si="1"/>
        <v>0.11016478096137225</v>
      </c>
      <c r="D15" s="19">
        <f t="shared" si="5"/>
        <v>0.10821687717227137</v>
      </c>
      <c r="E15" s="19">
        <f>+B15/(1+$E$2)</f>
        <v>0.10979395857277569</v>
      </c>
      <c r="F15" s="12">
        <f t="shared" si="2"/>
        <v>0.10666111123809879</v>
      </c>
      <c r="G15" s="19">
        <f t="shared" si="6"/>
        <v>0.10540677066715959</v>
      </c>
    </row>
    <row r="16" spans="1:14" ht="15.5" x14ac:dyDescent="0.45">
      <c r="A16" s="18">
        <v>11</v>
      </c>
      <c r="B16" s="19">
        <f t="shared" si="0"/>
        <v>0.10299337825092071</v>
      </c>
      <c r="C16" s="19">
        <f t="shared" si="1"/>
        <v>0.10101900991811331</v>
      </c>
      <c r="D16" s="20"/>
      <c r="E16" s="19">
        <f t="shared" si="4"/>
        <v>0.10083549858128128</v>
      </c>
      <c r="F16" s="12">
        <f t="shared" si="2"/>
        <v>9.7527940004219493E-2</v>
      </c>
      <c r="G16" s="19">
        <f t="shared" si="6"/>
        <v>9.6381006032433533E-2</v>
      </c>
    </row>
    <row r="17" spans="1:7" ht="15.5" x14ac:dyDescent="0.45">
      <c r="A17" s="18">
        <v>12</v>
      </c>
      <c r="B17" s="19">
        <f t="shared" si="0"/>
        <v>9.5374495096523598E-2</v>
      </c>
      <c r="C17" s="19">
        <f t="shared" si="1"/>
        <v>9.3401976868944109E-2</v>
      </c>
      <c r="E17" s="19">
        <f t="shared" si="4"/>
        <v>9.3376243485924798E-2</v>
      </c>
      <c r="F17" s="12">
        <f t="shared" si="2"/>
        <v>8.9918915859117252E-2</v>
      </c>
      <c r="G17" s="19">
        <f t="shared" si="6"/>
        <v>8.8861464432372028E-2</v>
      </c>
    </row>
    <row r="21" spans="1:7" x14ac:dyDescent="0.35">
      <c r="A21" t="s">
        <v>3</v>
      </c>
    </row>
    <row r="22" spans="1:7" x14ac:dyDescent="0.35">
      <c r="A22" t="s">
        <v>4</v>
      </c>
    </row>
    <row r="23" spans="1:7" x14ac:dyDescent="0.35">
      <c r="A23" t="s">
        <v>47</v>
      </c>
    </row>
    <row r="24" spans="1:7" x14ac:dyDescent="0.35">
      <c r="A24" t="s">
        <v>48</v>
      </c>
    </row>
    <row r="25" spans="1:7" x14ac:dyDescent="0.35">
      <c r="A25" t="s">
        <v>49</v>
      </c>
    </row>
    <row r="26" spans="1:7" x14ac:dyDescent="0.35">
      <c r="A26" t="s">
        <v>50</v>
      </c>
    </row>
  </sheetData>
  <sheetProtection algorithmName="SHA-512" hashValue="ei1tmq4Ul3fZuqb308QRAIB07IFJ9F/of+p44Uc/aaywvs5uQPT7LwuMVwP+9yGNp7QhOYeVxhBFMAxDzkaxAw==" saltValue="LY7+pGF152BCdvGV46/juw==" spinCount="100000" sheet="1" objects="1" scenarios="1"/>
  <mergeCells count="9">
    <mergeCell ref="F5:G5"/>
    <mergeCell ref="C1:D1"/>
    <mergeCell ref="E2:E3"/>
    <mergeCell ref="C5:D5"/>
    <mergeCell ref="A2:A3"/>
    <mergeCell ref="B2:B3"/>
    <mergeCell ref="C2:D3"/>
    <mergeCell ref="F1:G1"/>
    <mergeCell ref="F2:G3"/>
  </mergeCells>
  <pageMargins left="0.7" right="0.7" top="0.75" bottom="0.75" header="0.3" footer="0.3"/>
  <pageSetup orientation="portrait" r:id="rId1"/>
  <headerFooter>
    <oddFooter>&amp;C&amp;"arial unicode ms western,Regular"&amp;6 Liberty Seguros - Documento con información Interna</oddFooter>
    <evenFooter>&amp;C&amp;"arial unicode ms western,Regular"&amp;6 Liberty Seguros - Documento con información Interna</evenFooter>
    <firstFooter>&amp;C&amp;"arial unicode ms western,Regular"&amp;6 Liberty Seguros - Documento con información Interna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B64ACCA1DA7E46871A470181BE6BC5" ma:contentTypeVersion="16" ma:contentTypeDescription="Crear nuevo documento." ma:contentTypeScope="" ma:versionID="3abaca11082d32f70acb0cb64ab7369b">
  <xsd:schema xmlns:xsd="http://www.w3.org/2001/XMLSchema" xmlns:xs="http://www.w3.org/2001/XMLSchema" xmlns:p="http://schemas.microsoft.com/office/2006/metadata/properties" xmlns:ns1="http://schemas.microsoft.com/sharepoint/v3" xmlns:ns2="4611a620-cb7c-402f-8678-ea67966a47ad" xmlns:ns3="67234ae6-f2da-4c47-b3c9-952dda6f753a" targetNamespace="http://schemas.microsoft.com/office/2006/metadata/properties" ma:root="true" ma:fieldsID="5362b7531dd214ed7a37f4d51d058673" ns1:_="" ns2:_="" ns3:_="">
    <xsd:import namespace="http://schemas.microsoft.com/sharepoint/v3"/>
    <xsd:import namespace="4611a620-cb7c-402f-8678-ea67966a47ad"/>
    <xsd:import namespace="67234ae6-f2da-4c47-b3c9-952dda6f75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11a620-cb7c-402f-8678-ea67966a47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03b6c9d8-7ef5-4b4d-90d5-7e8805ee53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234ae6-f2da-4c47-b3c9-952dda6f753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a166240-7384-4e44-b4d2-94f92cbf3ea1}" ma:internalName="TaxCatchAll" ma:showField="CatchAllData" ma:web="67234ae6-f2da-4c47-b3c9-952dda6f75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7234ae6-f2da-4c47-b3c9-952dda6f753a" xsi:nil="true"/>
    <lcf76f155ced4ddcb4097134ff3c332f xmlns="4611a620-cb7c-402f-8678-ea67966a47ad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312C5553-8D40-427F-A346-CF19B88346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E55DF1-BF9B-4A09-A1A0-C52597B574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611a620-cb7c-402f-8678-ea67966a47ad"/>
    <ds:schemaRef ds:uri="67234ae6-f2da-4c47-b3c9-952dda6f75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CE1CFB-8B76-45F6-B3EB-99B3CC1C595A}">
  <ds:schemaRefs>
    <ds:schemaRef ds:uri="http://schemas.microsoft.com/office/2006/metadata/properties"/>
    <ds:schemaRef ds:uri="http://schemas.microsoft.com/office/infopath/2007/PartnerControls"/>
    <ds:schemaRef ds:uri="67234ae6-f2da-4c47-b3c9-952dda6f753a"/>
    <ds:schemaRef ds:uri="4611a620-cb7c-402f-8678-ea67966a47ad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Cotizador</vt:lpstr>
      <vt:lpstr>TASAS</vt:lpstr>
      <vt:lpstr>Cotizador!Área_de_impresión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Franco Lara, Eduardo Antonio (Colombia)</dc:creator>
  <cp:keywords>Liberty Seguros Informacion Interna</cp:keywords>
  <dc:description/>
  <cp:lastModifiedBy>Chaparro Herrera, Brayan Felipe</cp:lastModifiedBy>
  <cp:revision/>
  <dcterms:created xsi:type="dcterms:W3CDTF">2014-03-28T13:25:44Z</dcterms:created>
  <dcterms:modified xsi:type="dcterms:W3CDTF">2026-07-07T16:08:55Z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0x0101002CB64ACCA1DA7E46871A470181BE6BC5</vt:lpwstr>
  </property>
  <property fmtid="{D5CDD505-2E9C-101B-9397-08002B2CF9AE}" pid="3" name="TitusGUID">
    <vt:lpwstr>b1bf5695-4e04-4fa2-9e85-3f360afeb0f5</vt:lpwstr>
  </property>
  <property fmtid="{D5CDD505-2E9C-101B-9397-08002B2CF9AE}" pid="4" name="LIBERTYCOLOMBIA">
    <vt:lpwstr>Liberty Seguros Informacion Interna</vt:lpwstr>
  </property>
  <property fmtid="{D5CDD505-2E9C-101B-9397-08002B2CF9AE}" pid="5" name="LIBERTY">
    <vt:lpwstr>interna</vt:lpwstr>
  </property>
  <property fmtid="{D5CDD505-2E9C-101B-9397-08002B2CF9AE}" pid="6" name="MSIP_Label_cc67084c-8a81-449f-bca2-f89308e24664_Enabled">
    <vt:lpwstr>true</vt:lpwstr>
  </property>
  <property fmtid="{D5CDD505-2E9C-101B-9397-08002B2CF9AE}" pid="7" name="MSIP_Label_cc67084c-8a81-449f-bca2-f89308e24664_SetDate">
    <vt:lpwstr>2024-04-26T22:01:59Z</vt:lpwstr>
  </property>
  <property fmtid="{D5CDD505-2E9C-101B-9397-08002B2CF9AE}" pid="8" name="MSIP_Label_cc67084c-8a81-449f-bca2-f89308e24664_Method">
    <vt:lpwstr>Standard</vt:lpwstr>
  </property>
  <property fmtid="{D5CDD505-2E9C-101B-9397-08002B2CF9AE}" pid="9" name="MSIP_Label_cc67084c-8a81-449f-bca2-f89308e24664_Name">
    <vt:lpwstr>Restricted - Labeled by Automation</vt:lpwstr>
  </property>
  <property fmtid="{D5CDD505-2E9C-101B-9397-08002B2CF9AE}" pid="10" name="MSIP_Label_cc67084c-8a81-449f-bca2-f89308e24664_SiteId">
    <vt:lpwstr>08a83339-90e7-49bf-9075-957ccd561bf1</vt:lpwstr>
  </property>
  <property fmtid="{D5CDD505-2E9C-101B-9397-08002B2CF9AE}" pid="11" name="MSIP_Label_cc67084c-8a81-449f-bca2-f89308e24664_ActionId">
    <vt:lpwstr>94fc2d0a-35fd-4e97-8df2-cac59bfce8bd</vt:lpwstr>
  </property>
  <property fmtid="{D5CDD505-2E9C-101B-9397-08002B2CF9AE}" pid="12" name="MSIP_Label_cc67084c-8a81-449f-bca2-f89308e24664_ContentBits">
    <vt:lpwstr>0</vt:lpwstr>
  </property>
  <property fmtid="{D5CDD505-2E9C-101B-9397-08002B2CF9AE}" pid="13" name="MediaServiceImageTags">
    <vt:lpwstr/>
  </property>
  <property fmtid="{D5CDD505-2E9C-101B-9397-08002B2CF9AE}" pid="14" name="MSIP_Label_932563e1-3a21-4ec8-bf37-ac0b17ff5835_Enabled">
    <vt:lpwstr>true</vt:lpwstr>
  </property>
  <property fmtid="{D5CDD505-2E9C-101B-9397-08002B2CF9AE}" pid="15" name="MSIP_Label_932563e1-3a21-4ec8-bf37-ac0b17ff5835_SetDate">
    <vt:lpwstr>2025-10-01T13:36:55Z</vt:lpwstr>
  </property>
  <property fmtid="{D5CDD505-2E9C-101B-9397-08002B2CF9AE}" pid="16" name="MSIP_Label_932563e1-3a21-4ec8-bf37-ac0b17ff5835_Method">
    <vt:lpwstr>Standard</vt:lpwstr>
  </property>
  <property fmtid="{D5CDD505-2E9C-101B-9397-08002B2CF9AE}" pid="17" name="MSIP_Label_932563e1-3a21-4ec8-bf37-ac0b17ff5835_Name">
    <vt:lpwstr>Internal use label</vt:lpwstr>
  </property>
  <property fmtid="{D5CDD505-2E9C-101B-9397-08002B2CF9AE}" pid="18" name="MSIP_Label_932563e1-3a21-4ec8-bf37-ac0b17ff5835_SiteId">
    <vt:lpwstr>35681c81-d5eb-4c9e-8171-6e66bc263a82</vt:lpwstr>
  </property>
  <property fmtid="{D5CDD505-2E9C-101B-9397-08002B2CF9AE}" pid="19" name="MSIP_Label_932563e1-3a21-4ec8-bf37-ac0b17ff5835_ActionId">
    <vt:lpwstr>cfcfb89a-867a-4056-8feb-633d6fa397d9</vt:lpwstr>
  </property>
  <property fmtid="{D5CDD505-2E9C-101B-9397-08002B2CF9AE}" pid="20" name="MSIP_Label_932563e1-3a21-4ec8-bf37-ac0b17ff5835_ContentBits">
    <vt:lpwstr>0</vt:lpwstr>
  </property>
  <property fmtid="{D5CDD505-2E9C-101B-9397-08002B2CF9AE}" pid="21" name="MSIP_Label_932563e1-3a21-4ec8-bf37-ac0b17ff5835_Tag">
    <vt:lpwstr>10, 3, 0, 1</vt:lpwstr>
  </property>
</Properties>
</file>